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3AB7C9B5-C7DD-4B90-9261-6BD25DB0816A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catalogue" sheetId="1" r:id="rId1"/>
    <sheet name="client" sheetId="3" r:id="rId2"/>
    <sheet name="facturation" sheetId="2" r:id="rId3"/>
    <sheet name="facturation avec remise" sheetId="4" r:id="rId4"/>
    <sheet name="Feuil1" sheetId="5" r:id="rId5"/>
    <sheet name="Feuil2" sheetId="6" r:id="rId6"/>
  </sheets>
  <externalReferences>
    <externalReference r:id="rId7"/>
  </externalReferences>
  <definedNames>
    <definedName name="_xlnm._FilterDatabase" localSheetId="0" hidden="1">catalogue!$A$1:$E$7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D4" i="4"/>
  <c r="G3" i="4"/>
  <c r="E17" i="4"/>
  <c r="E18" i="4" s="1"/>
  <c r="B21" i="4"/>
  <c r="E14" i="4"/>
  <c r="D14" i="4"/>
  <c r="B14" i="4"/>
  <c r="E13" i="4"/>
  <c r="D13" i="4"/>
  <c r="B13" i="4"/>
  <c r="E12" i="4"/>
  <c r="D12" i="4"/>
  <c r="B12" i="4"/>
  <c r="E11" i="4"/>
  <c r="E16" i="4" s="1"/>
  <c r="D11" i="4"/>
  <c r="B11" i="4"/>
  <c r="D11" i="2"/>
  <c r="E11" i="2" s="1"/>
  <c r="B21" i="2"/>
  <c r="D4" i="2"/>
  <c r="B14" i="2"/>
  <c r="D14" i="2"/>
  <c r="E14" i="2" s="1"/>
  <c r="D12" i="2"/>
  <c r="E12" i="2" s="1"/>
  <c r="D13" i="2"/>
  <c r="E13" i="2" s="1"/>
  <c r="B12" i="2"/>
  <c r="B13" i="2"/>
  <c r="B11" i="2"/>
  <c r="E16" i="2" l="1"/>
</calcChain>
</file>

<file path=xl/sharedStrings.xml><?xml version="1.0" encoding="utf-8"?>
<sst xmlns="http://schemas.openxmlformats.org/spreadsheetml/2006/main" count="108" uniqueCount="75">
  <si>
    <t>produit</t>
  </si>
  <si>
    <t>couteau japonais</t>
  </si>
  <si>
    <t>marque</t>
  </si>
  <si>
    <t>takumi</t>
  </si>
  <si>
    <t>panino</t>
  </si>
  <si>
    <t>viandus</t>
  </si>
  <si>
    <t>économe</t>
  </si>
  <si>
    <t>épluche +</t>
  </si>
  <si>
    <t>casserole</t>
  </si>
  <si>
    <t>tefol</t>
  </si>
  <si>
    <t>pilos</t>
  </si>
  <si>
    <t>poêle</t>
  </si>
  <si>
    <t>couteau à pain</t>
  </si>
  <si>
    <t>couteau à viande</t>
  </si>
  <si>
    <t>provenance</t>
  </si>
  <si>
    <t>japon</t>
  </si>
  <si>
    <t>italien</t>
  </si>
  <si>
    <t>français</t>
  </si>
  <si>
    <t>grec</t>
  </si>
  <si>
    <t>prix</t>
  </si>
  <si>
    <t>ID</t>
  </si>
  <si>
    <t>Cuisinelos</t>
  </si>
  <si>
    <t>7, rue des Champs Elysées</t>
  </si>
  <si>
    <t>75001 Paris</t>
  </si>
  <si>
    <t>Votre facture</t>
  </si>
  <si>
    <t>id</t>
  </si>
  <si>
    <t>désignation</t>
  </si>
  <si>
    <t>quantité</t>
  </si>
  <si>
    <t>prix unitaire</t>
  </si>
  <si>
    <t>sous-total</t>
  </si>
  <si>
    <t>total</t>
  </si>
  <si>
    <t>N° Client</t>
  </si>
  <si>
    <t>civilité</t>
  </si>
  <si>
    <t>prénom</t>
  </si>
  <si>
    <t>nom</t>
  </si>
  <si>
    <t>adresse</t>
  </si>
  <si>
    <t>cp</t>
  </si>
  <si>
    <t>ville</t>
  </si>
  <si>
    <t>CL001</t>
  </si>
  <si>
    <t>CL002</t>
  </si>
  <si>
    <t>CL003</t>
  </si>
  <si>
    <t>CL004</t>
  </si>
  <si>
    <t>CL005</t>
  </si>
  <si>
    <t>Monsieur</t>
  </si>
  <si>
    <t>Madame</t>
  </si>
  <si>
    <t>Mademoiselle</t>
  </si>
  <si>
    <t>Dominique</t>
  </si>
  <si>
    <t>Andréa</t>
  </si>
  <si>
    <t>Daniel</t>
  </si>
  <si>
    <t>Michel</t>
  </si>
  <si>
    <t>Flo</t>
  </si>
  <si>
    <t>Toto</t>
  </si>
  <si>
    <t>Tata</t>
  </si>
  <si>
    <t>Tutu</t>
  </si>
  <si>
    <t>Titi</t>
  </si>
  <si>
    <t>Totor</t>
  </si>
  <si>
    <t>adresse 1</t>
  </si>
  <si>
    <t>adresse 2</t>
  </si>
  <si>
    <t>adresse 3</t>
  </si>
  <si>
    <t>adresse 4</t>
  </si>
  <si>
    <t>adresse 5</t>
  </si>
  <si>
    <t>Lyon</t>
  </si>
  <si>
    <t>Paris</t>
  </si>
  <si>
    <t>Bourg</t>
  </si>
  <si>
    <t>St Etienne</t>
  </si>
  <si>
    <t>Dole</t>
  </si>
  <si>
    <t>Code livreur</t>
  </si>
  <si>
    <t>remise (si sup à 100)</t>
  </si>
  <si>
    <t>total remisé</t>
  </si>
  <si>
    <t>paris</t>
  </si>
  <si>
    <t>lyon</t>
  </si>
  <si>
    <t>marseille</t>
  </si>
  <si>
    <t>nantes</t>
  </si>
  <si>
    <t>prix nuitée</t>
  </si>
  <si>
    <t>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</si>
</sst>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40C]_-;\-* #,##0.00\ [$€-40C]_-;_-* &quot;-&quot;??\ [$€-40C]_-;_-@_-"/>
    <numFmt numFmtId="166" formatCode="000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</cellStyleXfs>
  <cellXfs count="20">
    <xf numFmtId="0" fontId="0" fillId="0" borderId="0" xfId="0"/>
    <xf numFmtId="0" fontId="1" fillId="2" borderId="0" xfId="1"/>
    <xf numFmtId="164" fontId="1" fillId="2" borderId="0" xfId="1" applyNumberFormat="1"/>
    <xf numFmtId="164" fontId="0" fillId="0" borderId="0" xfId="0" applyNumberFormat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5" fontId="0" fillId="4" borderId="0" xfId="0" applyNumberFormat="1" applyFill="1"/>
    <xf numFmtId="165" fontId="0" fillId="0" borderId="0" xfId="0" applyNumberFormat="1"/>
    <xf numFmtId="0" fontId="1" fillId="3" borderId="0" xfId="2"/>
    <xf numFmtId="165" fontId="1" fillId="3" borderId="0" xfId="2" applyNumberFormat="1"/>
    <xf numFmtId="166" fontId="0" fillId="0" borderId="0" xfId="0" applyNumberFormat="1"/>
    <xf numFmtId="166" fontId="1" fillId="2" borderId="0" xfId="1" applyNumberFormat="1"/>
    <xf numFmtId="0" fontId="3" fillId="6" borderId="0" xfId="4"/>
    <xf numFmtId="9" fontId="3" fillId="6" borderId="0" xfId="4" applyNumberFormat="1" applyAlignment="1">
      <alignment horizontal="center"/>
    </xf>
    <xf numFmtId="165" fontId="3" fillId="6" borderId="0" xfId="4" applyNumberFormat="1"/>
    <xf numFmtId="0" fontId="4" fillId="5" borderId="0" xfId="3"/>
    <xf numFmtId="165" fontId="4" fillId="5" borderId="0" xfId="3" applyNumberFormat="1"/>
    <xf numFmtId="0" fontId="1" fillId="3" borderId="0" xfId="2" applyAlignment="1">
      <alignment horizontal="center"/>
    </xf>
  </cellXfs>
  <cellStyles count="5">
    <cellStyle name="20 % - Accent6" xfId="4" builtinId="50"/>
    <cellStyle name="Accent1" xfId="1" builtinId="29"/>
    <cellStyle name="Accent3" xfId="2" builtinId="37"/>
    <cellStyle name="Normal" xfId="0" builtinId="0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vre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A1" t="str">
            <v>id</v>
          </cell>
          <cell r="B1" t="str">
            <v>livreur</v>
          </cell>
        </row>
        <row r="2">
          <cell r="A2">
            <v>1</v>
          </cell>
          <cell r="B2" t="str">
            <v>tony</v>
          </cell>
        </row>
        <row r="3">
          <cell r="A3">
            <v>2</v>
          </cell>
          <cell r="B3" t="str">
            <v>toby</v>
          </cell>
        </row>
        <row r="4">
          <cell r="A4">
            <v>3</v>
          </cell>
          <cell r="B4" t="str">
            <v>tuny</v>
          </cell>
        </row>
        <row r="5">
          <cell r="A5">
            <v>4</v>
          </cell>
          <cell r="B5" t="str">
            <v>cloclo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zoomScale="190" zoomScaleNormal="190" workbookViewId="0">
      <selection activeCell="C4" sqref="C4"/>
    </sheetView>
  </sheetViews>
  <sheetFormatPr baseColWidth="10" defaultColWidth="8.7265625" defaultRowHeight="14.5" x14ac:dyDescent="0.35"/>
  <cols>
    <col min="1" max="1" width="2.6328125" style="5" bestFit="1" customWidth="1"/>
    <col min="2" max="2" width="15" bestFit="1" customWidth="1"/>
    <col min="3" max="3" width="8.81640625" bestFit="1" customWidth="1"/>
    <col min="4" max="4" width="10.6328125" bestFit="1" customWidth="1"/>
    <col min="5" max="5" width="6.7265625" style="3" bestFit="1" customWidth="1"/>
  </cols>
  <sheetData>
    <row r="1" spans="1:5" x14ac:dyDescent="0.35">
      <c r="A1" s="4" t="s">
        <v>20</v>
      </c>
      <c r="B1" s="1" t="s">
        <v>0</v>
      </c>
      <c r="C1" s="1" t="s">
        <v>2</v>
      </c>
      <c r="D1" s="1" t="s">
        <v>14</v>
      </c>
      <c r="E1" s="2" t="s">
        <v>19</v>
      </c>
    </row>
    <row r="2" spans="1:5" x14ac:dyDescent="0.35">
      <c r="A2" s="5">
        <v>1</v>
      </c>
      <c r="B2" t="s">
        <v>1</v>
      </c>
      <c r="C2" t="s">
        <v>3</v>
      </c>
      <c r="D2" t="s">
        <v>15</v>
      </c>
      <c r="E2" s="3">
        <v>90</v>
      </c>
    </row>
    <row r="3" spans="1:5" x14ac:dyDescent="0.35">
      <c r="A3" s="5">
        <v>2</v>
      </c>
      <c r="B3" t="s">
        <v>12</v>
      </c>
      <c r="C3" t="s">
        <v>4</v>
      </c>
      <c r="D3" t="s">
        <v>16</v>
      </c>
      <c r="E3" s="3">
        <v>11.39</v>
      </c>
    </row>
    <row r="4" spans="1:5" x14ac:dyDescent="0.35">
      <c r="A4" s="5">
        <v>3</v>
      </c>
      <c r="B4" t="s">
        <v>13</v>
      </c>
      <c r="C4" t="s">
        <v>5</v>
      </c>
      <c r="D4" t="s">
        <v>17</v>
      </c>
      <c r="E4" s="3">
        <v>29</v>
      </c>
    </row>
    <row r="5" spans="1:5" x14ac:dyDescent="0.35">
      <c r="A5" s="5">
        <v>4</v>
      </c>
      <c r="B5" t="s">
        <v>6</v>
      </c>
      <c r="C5" t="s">
        <v>7</v>
      </c>
      <c r="D5" t="s">
        <v>17</v>
      </c>
      <c r="E5" s="3">
        <v>5.9</v>
      </c>
    </row>
    <row r="6" spans="1:5" x14ac:dyDescent="0.35">
      <c r="A6" s="5">
        <v>5</v>
      </c>
      <c r="B6" t="s">
        <v>8</v>
      </c>
      <c r="C6" t="s">
        <v>9</v>
      </c>
      <c r="D6" t="s">
        <v>17</v>
      </c>
      <c r="E6" s="3">
        <v>24</v>
      </c>
    </row>
    <row r="7" spans="1:5" x14ac:dyDescent="0.35">
      <c r="A7" s="5">
        <v>6</v>
      </c>
      <c r="B7" t="s">
        <v>11</v>
      </c>
      <c r="C7" t="s">
        <v>10</v>
      </c>
      <c r="D7" t="s">
        <v>18</v>
      </c>
      <c r="E7" s="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E424-2B31-4EE8-A393-1709F51B5FDD}">
  <dimension ref="A1:G6"/>
  <sheetViews>
    <sheetView zoomScale="200" zoomScaleNormal="200" workbookViewId="0">
      <selection activeCell="A5" sqref="A5"/>
    </sheetView>
  </sheetViews>
  <sheetFormatPr baseColWidth="10" defaultRowHeight="14.5" x14ac:dyDescent="0.35"/>
  <cols>
    <col min="2" max="2" width="12.36328125" customWidth="1"/>
    <col min="6" max="6" width="10.90625" style="12"/>
  </cols>
  <sheetData>
    <row r="1" spans="1:7" x14ac:dyDescent="0.35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3" t="s">
        <v>36</v>
      </c>
      <c r="G1" s="1" t="s">
        <v>37</v>
      </c>
    </row>
    <row r="2" spans="1:7" x14ac:dyDescent="0.35">
      <c r="A2" t="s">
        <v>38</v>
      </c>
      <c r="B2" t="s">
        <v>43</v>
      </c>
      <c r="C2" t="s">
        <v>46</v>
      </c>
      <c r="D2" t="s">
        <v>51</v>
      </c>
      <c r="E2" t="s">
        <v>56</v>
      </c>
      <c r="F2" s="12">
        <v>69001</v>
      </c>
      <c r="G2" t="s">
        <v>61</v>
      </c>
    </row>
    <row r="3" spans="1:7" x14ac:dyDescent="0.35">
      <c r="A3" t="s">
        <v>39</v>
      </c>
      <c r="B3" t="s">
        <v>44</v>
      </c>
      <c r="C3" t="s">
        <v>47</v>
      </c>
      <c r="D3" t="s">
        <v>52</v>
      </c>
      <c r="E3" t="s">
        <v>57</v>
      </c>
      <c r="F3" s="12">
        <v>75008</v>
      </c>
      <c r="G3" t="s">
        <v>62</v>
      </c>
    </row>
    <row r="4" spans="1:7" x14ac:dyDescent="0.35">
      <c r="A4" t="s">
        <v>40</v>
      </c>
      <c r="B4" t="s">
        <v>45</v>
      </c>
      <c r="C4" t="s">
        <v>48</v>
      </c>
      <c r="D4" t="s">
        <v>53</v>
      </c>
      <c r="E4" t="s">
        <v>58</v>
      </c>
      <c r="F4" s="12">
        <v>1000</v>
      </c>
      <c r="G4" t="s">
        <v>63</v>
      </c>
    </row>
    <row r="5" spans="1:7" x14ac:dyDescent="0.35">
      <c r="A5" t="s">
        <v>41</v>
      </c>
      <c r="B5" t="s">
        <v>43</v>
      </c>
      <c r="C5" t="s">
        <v>49</v>
      </c>
      <c r="D5" t="s">
        <v>54</v>
      </c>
      <c r="E5" t="s">
        <v>59</v>
      </c>
      <c r="F5" s="12">
        <v>42000</v>
      </c>
      <c r="G5" t="s">
        <v>64</v>
      </c>
    </row>
    <row r="6" spans="1:7" x14ac:dyDescent="0.35">
      <c r="A6" t="s">
        <v>42</v>
      </c>
      <c r="B6" t="s">
        <v>44</v>
      </c>
      <c r="C6" t="s">
        <v>50</v>
      </c>
      <c r="D6" t="s">
        <v>55</v>
      </c>
      <c r="E6" t="s">
        <v>60</v>
      </c>
      <c r="F6" s="12">
        <v>39000</v>
      </c>
      <c r="G6" t="s">
        <v>65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763A-9821-43A8-982E-565A8D88AA5B}">
  <dimension ref="A1:E21"/>
  <sheetViews>
    <sheetView zoomScale="110" zoomScaleNormal="110" workbookViewId="0">
      <selection activeCell="E3" sqref="E3"/>
    </sheetView>
  </sheetViews>
  <sheetFormatPr baseColWidth="10" defaultRowHeight="14.5" x14ac:dyDescent="0.35"/>
  <cols>
    <col min="2" max="2" width="14.36328125" customWidth="1"/>
    <col min="4" max="4" width="12.90625" customWidth="1"/>
  </cols>
  <sheetData>
    <row r="1" spans="1:5" x14ac:dyDescent="0.35">
      <c r="A1" t="s">
        <v>21</v>
      </c>
    </row>
    <row r="2" spans="1:5" x14ac:dyDescent="0.35">
      <c r="A2" t="s">
        <v>22</v>
      </c>
    </row>
    <row r="3" spans="1:5" x14ac:dyDescent="0.35">
      <c r="A3" t="s">
        <v>23</v>
      </c>
      <c r="D3" t="s">
        <v>31</v>
      </c>
      <c r="E3" t="s">
        <v>41</v>
      </c>
    </row>
    <row r="4" spans="1:5" x14ac:dyDescent="0.35">
      <c r="D4" t="str">
        <f>IFERROR(VLOOKUP(E3,client!A:G,2,FALSE)&amp;" "&amp;VLOOKUP(E3,client!A:G,3,FALSE)&amp;" "&amp;VLOOKUP(E3,client!A:G,4,FALSE),"ce client n'existe pas")</f>
        <v>Monsieur Michel Titi</v>
      </c>
    </row>
    <row r="8" spans="1:5" x14ac:dyDescent="0.35">
      <c r="A8" s="19" t="s">
        <v>24</v>
      </c>
      <c r="B8" s="19"/>
      <c r="C8" s="19"/>
      <c r="D8" s="19"/>
      <c r="E8" s="19"/>
    </row>
    <row r="10" spans="1:5" x14ac:dyDescent="0.35">
      <c r="A10" s="6" t="s">
        <v>25</v>
      </c>
      <c r="B10" s="6" t="s">
        <v>26</v>
      </c>
      <c r="C10" s="7" t="s">
        <v>27</v>
      </c>
      <c r="D10" s="8" t="s">
        <v>28</v>
      </c>
      <c r="E10" s="8" t="s">
        <v>29</v>
      </c>
    </row>
    <row r="11" spans="1:5" x14ac:dyDescent="0.35">
      <c r="A11" s="5">
        <v>2</v>
      </c>
      <c r="B11" t="str">
        <f>VLOOKUP(A11,catalogue!A:E,2,FALSE)</f>
        <v>couteau à pain</v>
      </c>
      <c r="C11" s="5">
        <v>1</v>
      </c>
      <c r="D11" s="9">
        <f>VLOOKUP(A11,catalogue!A:E,5,FALSE)</f>
        <v>11.39</v>
      </c>
      <c r="E11" s="9">
        <f>C11*D11</f>
        <v>11.39</v>
      </c>
    </row>
    <row r="12" spans="1:5" x14ac:dyDescent="0.35">
      <c r="A12" s="5">
        <v>5</v>
      </c>
      <c r="B12" t="str">
        <f>VLOOKUP(A12,catalogue!A:E,2,FALSE)</f>
        <v>casserole</v>
      </c>
      <c r="C12" s="5">
        <v>2</v>
      </c>
      <c r="D12" s="9">
        <f>VLOOKUP(A12,catalogue!A:E,5,FALSE)</f>
        <v>24</v>
      </c>
      <c r="E12" s="9">
        <f t="shared" ref="E12:E13" si="0">C12*D12</f>
        <v>48</v>
      </c>
    </row>
    <row r="13" spans="1:5" x14ac:dyDescent="0.35">
      <c r="A13" s="5">
        <v>1</v>
      </c>
      <c r="B13" t="str">
        <f>VLOOKUP(A13,catalogue!A:E,2,FALSE)</f>
        <v>couteau japonais</v>
      </c>
      <c r="C13" s="5">
        <v>1</v>
      </c>
      <c r="D13" s="9">
        <f>VLOOKUP(A13,catalogue!A:E,5,FALSE)</f>
        <v>90</v>
      </c>
      <c r="E13" s="9">
        <f t="shared" si="0"/>
        <v>90</v>
      </c>
    </row>
    <row r="14" spans="1:5" x14ac:dyDescent="0.35">
      <c r="A14" s="5"/>
      <c r="B14" t="str">
        <f>IFERROR(VLOOKUP(A14,catalogue!A:E,2,FALSE),"")</f>
        <v/>
      </c>
      <c r="C14" s="5"/>
      <c r="D14" s="9" t="str">
        <f>IFERROR(VLOOKUP(A14,catalogue!A:E,5,FALSE),"")</f>
        <v/>
      </c>
      <c r="E14" s="9" t="str">
        <f>IFERROR(C14*D14,"")</f>
        <v/>
      </c>
    </row>
    <row r="15" spans="1:5" x14ac:dyDescent="0.35">
      <c r="A15" s="5"/>
      <c r="D15" s="9"/>
      <c r="E15" s="9"/>
    </row>
    <row r="16" spans="1:5" x14ac:dyDescent="0.35">
      <c r="A16" s="10" t="s">
        <v>30</v>
      </c>
      <c r="B16" s="10"/>
      <c r="C16" s="10"/>
      <c r="D16" s="11"/>
      <c r="E16" s="11">
        <f>SUM(E11:E14)</f>
        <v>149.38999999999999</v>
      </c>
    </row>
    <row r="20" spans="1:2" x14ac:dyDescent="0.35">
      <c r="A20" t="s">
        <v>66</v>
      </c>
      <c r="B20" s="5">
        <v>4</v>
      </c>
    </row>
    <row r="21" spans="1:2" x14ac:dyDescent="0.35">
      <c r="B21" s="5" t="str">
        <f>VLOOKUP(B20,[1]Feuil1!$A:$B,2,FALSE)</f>
        <v>cloclo</v>
      </c>
    </row>
  </sheetData>
  <mergeCells count="1">
    <mergeCell ref="A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6CC4-8B06-4F7A-9C9B-7794E7BD3FFC}">
  <dimension ref="A1:G21"/>
  <sheetViews>
    <sheetView zoomScale="130" zoomScaleNormal="130" workbookViewId="0">
      <selection activeCell="D4" sqref="D4"/>
    </sheetView>
  </sheetViews>
  <sheetFormatPr baseColWidth="10" defaultRowHeight="14.5" x14ac:dyDescent="0.35"/>
  <cols>
    <col min="1" max="1" width="22.7265625" bestFit="1" customWidth="1"/>
    <col min="2" max="2" width="14.36328125" customWidth="1"/>
    <col min="4" max="4" width="12.90625" customWidth="1"/>
  </cols>
  <sheetData>
    <row r="1" spans="1:7" x14ac:dyDescent="0.35">
      <c r="A1" t="s">
        <v>21</v>
      </c>
    </row>
    <row r="2" spans="1:7" x14ac:dyDescent="0.35">
      <c r="A2" t="s">
        <v>22</v>
      </c>
    </row>
    <row r="3" spans="1:7" x14ac:dyDescent="0.35">
      <c r="A3" t="s">
        <v>23</v>
      </c>
      <c r="D3" t="s">
        <v>31</v>
      </c>
      <c r="E3" t="s">
        <v>41</v>
      </c>
      <c r="G3" t="str">
        <f>INDEX(client!G:G,MATCH(E3,client!A:A))</f>
        <v>St Etienne</v>
      </c>
    </row>
    <row r="4" spans="1:7" x14ac:dyDescent="0.35">
      <c r="D4" t="str">
        <f>IFERROR(VLOOKUP(E3,client!A:G,2,FALSE)&amp;" "&amp;VLOOKUP(E3,client!A:G,3,FALSE)&amp;" "&amp;VLOOKUP(E3,client!A:G,4,FALSE),"ce client n'existe pas")</f>
        <v>Monsieur Michel Titi</v>
      </c>
    </row>
    <row r="8" spans="1:7" x14ac:dyDescent="0.35">
      <c r="A8" s="19" t="s">
        <v>24</v>
      </c>
      <c r="B8" s="19"/>
      <c r="C8" s="19"/>
      <c r="D8" s="19"/>
      <c r="E8" s="19"/>
    </row>
    <row r="10" spans="1:7" x14ac:dyDescent="0.35">
      <c r="A10" s="6" t="s">
        <v>25</v>
      </c>
      <c r="B10" s="6" t="s">
        <v>26</v>
      </c>
      <c r="C10" s="7" t="s">
        <v>27</v>
      </c>
      <c r="D10" s="8" t="s">
        <v>28</v>
      </c>
      <c r="E10" s="8" t="s">
        <v>29</v>
      </c>
    </row>
    <row r="11" spans="1:7" x14ac:dyDescent="0.35">
      <c r="A11" s="5">
        <v>2</v>
      </c>
      <c r="B11" t="str">
        <f>VLOOKUP(A11,catalogue!A:E,2,FALSE)</f>
        <v>couteau à pain</v>
      </c>
      <c r="C11" s="5">
        <v>1</v>
      </c>
      <c r="D11" s="9">
        <f>VLOOKUP(A11,catalogue!A:E,5,FALSE)</f>
        <v>11.39</v>
      </c>
      <c r="E11" s="9">
        <f>C11*D11</f>
        <v>11.39</v>
      </c>
    </row>
    <row r="12" spans="1:7" x14ac:dyDescent="0.35">
      <c r="A12" s="5">
        <v>5</v>
      </c>
      <c r="B12" t="str">
        <f>VLOOKUP(A12,catalogue!A:E,2,FALSE)</f>
        <v>casserole</v>
      </c>
      <c r="C12" s="5">
        <v>2</v>
      </c>
      <c r="D12" s="9">
        <f>VLOOKUP(A12,catalogue!A:E,5,FALSE)</f>
        <v>24</v>
      </c>
      <c r="E12" s="9">
        <f t="shared" ref="E12:E13" si="0">C12*D12</f>
        <v>48</v>
      </c>
    </row>
    <row r="13" spans="1:7" x14ac:dyDescent="0.35">
      <c r="A13" s="5">
        <v>1</v>
      </c>
      <c r="B13" t="str">
        <f>VLOOKUP(A13,catalogue!A:E,2,FALSE)</f>
        <v>couteau japonais</v>
      </c>
      <c r="C13" s="5">
        <v>1</v>
      </c>
      <c r="D13" s="9">
        <f>VLOOKUP(A13,catalogue!A:E,5,FALSE)</f>
        <v>90</v>
      </c>
      <c r="E13" s="9">
        <f t="shared" si="0"/>
        <v>90</v>
      </c>
    </row>
    <row r="14" spans="1:7" x14ac:dyDescent="0.35">
      <c r="A14" s="5"/>
      <c r="B14" t="str">
        <f>IFERROR(VLOOKUP(A14,catalogue!A:E,2,FALSE),"")</f>
        <v/>
      </c>
      <c r="C14" s="5"/>
      <c r="D14" s="9" t="str">
        <f>IFERROR(VLOOKUP(A14,catalogue!A:E,5,FALSE),"")</f>
        <v/>
      </c>
      <c r="E14" s="9" t="str">
        <f>IFERROR(C14*D14,"")</f>
        <v/>
      </c>
    </row>
    <row r="15" spans="1:7" x14ac:dyDescent="0.35">
      <c r="A15" s="5"/>
      <c r="D15" s="9"/>
      <c r="E15" s="9"/>
    </row>
    <row r="16" spans="1:7" x14ac:dyDescent="0.35">
      <c r="A16" s="10" t="s">
        <v>30</v>
      </c>
      <c r="B16" s="10"/>
      <c r="C16" s="10"/>
      <c r="D16" s="11"/>
      <c r="E16" s="11">
        <f>SUM(E11:E14)</f>
        <v>149.38999999999999</v>
      </c>
    </row>
    <row r="17" spans="1:5" x14ac:dyDescent="0.35">
      <c r="A17" s="14" t="s">
        <v>67</v>
      </c>
      <c r="B17" s="15">
        <v>0.1</v>
      </c>
      <c r="C17" s="14"/>
      <c r="D17" s="14"/>
      <c r="E17" s="16">
        <f>IF(E16&gt;=100,B17*E16,0)</f>
        <v>14.939</v>
      </c>
    </row>
    <row r="18" spans="1:5" x14ac:dyDescent="0.35">
      <c r="A18" s="17" t="s">
        <v>68</v>
      </c>
      <c r="B18" s="17"/>
      <c r="C18" s="17"/>
      <c r="D18" s="17"/>
      <c r="E18" s="18">
        <f>E16-E17</f>
        <v>134.45099999999999</v>
      </c>
    </row>
    <row r="20" spans="1:5" x14ac:dyDescent="0.35">
      <c r="A20" t="s">
        <v>66</v>
      </c>
      <c r="B20" s="5">
        <v>4</v>
      </c>
    </row>
    <row r="21" spans="1:5" x14ac:dyDescent="0.35">
      <c r="B21" s="5" t="str">
        <f>VLOOKUP(B20,[1]Feuil1!$A:$B,2,FALSE)</f>
        <v>cloclo</v>
      </c>
    </row>
  </sheetData>
  <mergeCells count="1">
    <mergeCell ref="A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CCDF-F2F3-41CD-B96D-C33B31E66814}">
  <dimension ref="A1:F4"/>
  <sheetViews>
    <sheetView tabSelected="1" zoomScale="240" zoomScaleNormal="240" workbookViewId="0">
      <selection activeCell="C4" sqref="C4"/>
    </sheetView>
  </sheetViews>
  <sheetFormatPr baseColWidth="10" defaultRowHeight="14.5" x14ac:dyDescent="0.35"/>
  <cols>
    <col min="2" max="6" width="10.90625" style="5"/>
  </cols>
  <sheetData>
    <row r="1" spans="1:6" x14ac:dyDescent="0.35">
      <c r="A1" s="1" t="s">
        <v>37</v>
      </c>
      <c r="B1" s="4" t="s">
        <v>69</v>
      </c>
      <c r="C1" s="4" t="s">
        <v>70</v>
      </c>
      <c r="D1" s="4" t="s">
        <v>71</v>
      </c>
      <c r="E1" s="4" t="s">
        <v>72</v>
      </c>
      <c r="F1" s="4" t="s">
        <v>74</v>
      </c>
    </row>
    <row r="2" spans="1:6" x14ac:dyDescent="0.35">
      <c r="A2" t="s">
        <v>73</v>
      </c>
      <c r="B2" s="5">
        <v>100</v>
      </c>
      <c r="C2" s="5">
        <v>90</v>
      </c>
      <c r="D2" s="5">
        <v>80</v>
      </c>
      <c r="E2" s="5">
        <v>70</v>
      </c>
      <c r="F2" s="5">
        <v>60</v>
      </c>
    </row>
    <row r="4" spans="1:6" x14ac:dyDescent="0.35">
      <c r="A4">
        <f>HLOOKUP("marseille",A1:F2,2,FALSE)</f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A24E-DAE9-40D1-B72A-D7136915B662}">
  <dimension ref="A1:I6"/>
  <sheetViews>
    <sheetView zoomScale="190" zoomScaleNormal="190" workbookViewId="0">
      <selection activeCell="C4" sqref="C4"/>
    </sheetView>
  </sheetViews>
  <sheetFormatPr baseColWidth="10" defaultRowHeight="14.5" x14ac:dyDescent="0.35"/>
  <sheetData>
    <row r="1" spans="1:9" x14ac:dyDescent="0.35">
      <c r="A1" s="1" t="s">
        <v>37</v>
      </c>
      <c r="B1" t="s">
        <v>73</v>
      </c>
      <c r="D1" s="1" t="s">
        <v>37</v>
      </c>
      <c r="E1" s="4" t="s">
        <v>69</v>
      </c>
      <c r="F1" s="4" t="s">
        <v>70</v>
      </c>
      <c r="G1" s="4" t="s">
        <v>71</v>
      </c>
      <c r="H1" s="4" t="s">
        <v>72</v>
      </c>
      <c r="I1" s="4" t="s">
        <v>74</v>
      </c>
    </row>
    <row r="2" spans="1:9" x14ac:dyDescent="0.35">
      <c r="A2" s="4" t="s">
        <v>69</v>
      </c>
      <c r="B2" s="5">
        <v>100</v>
      </c>
    </row>
    <row r="3" spans="1:9" x14ac:dyDescent="0.35">
      <c r="A3" s="4" t="s">
        <v>70</v>
      </c>
      <c r="B3" s="5">
        <v>90</v>
      </c>
    </row>
    <row r="4" spans="1:9" x14ac:dyDescent="0.35">
      <c r="A4" s="4" t="s">
        <v>71</v>
      </c>
      <c r="B4" s="5">
        <v>80</v>
      </c>
    </row>
    <row r="5" spans="1:9" x14ac:dyDescent="0.35">
      <c r="A5" s="4" t="s">
        <v>72</v>
      </c>
      <c r="B5" s="5">
        <v>70</v>
      </c>
    </row>
    <row r="6" spans="1:9" x14ac:dyDescent="0.35">
      <c r="A6" s="4" t="s">
        <v>74</v>
      </c>
      <c r="B6" s="5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catalogue</vt:lpstr>
      <vt:lpstr>client</vt:lpstr>
      <vt:lpstr>facturation</vt:lpstr>
      <vt:lpstr>facturation avec remise</vt:lpstr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cp:lastPrinted>2021-09-24T09:49:17Z</cp:lastPrinted>
  <dcterms:created xsi:type="dcterms:W3CDTF">2015-06-05T18:19:34Z</dcterms:created>
  <dcterms:modified xsi:type="dcterms:W3CDTF">2021-10-28T12:01:24Z</dcterms:modified>
</cp:coreProperties>
</file>